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5" yWindow="720" windowWidth="5325" windowHeight="3600" activeTab="0"/>
  </bookViews>
  <sheets>
    <sheet name="Kragten Spreadsheet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<sst xmlns="http://schemas.openxmlformats.org/spreadsheetml/2006/main" count="40" uniqueCount="30">
  <si>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m</t>
  </si>
  <si>
    <t>Definition of terms:</t>
  </si>
  <si>
    <t>Quantification of uncertainty using the Kragten Spreadsheet approach</t>
  </si>
  <si>
    <r>
      <t xml:space="preserve">                             Mathematical expression</t>
    </r>
    <r>
      <rPr>
        <sz val="12"/>
        <rFont val="Arial"/>
        <family val="2"/>
      </rPr>
      <t xml:space="preserve">:   </t>
    </r>
  </si>
  <si>
    <r>
      <t>m</t>
    </r>
    <r>
      <rPr>
        <i/>
        <sz val="12"/>
        <rFont val="Arial"/>
        <family val="2"/>
      </rPr>
      <t>: mass per unit area of the i-th element [g/cm</t>
    </r>
    <r>
      <rPr>
        <i/>
        <vertAlign val="superscript"/>
        <sz val="12"/>
        <rFont val="Arial"/>
        <family val="2"/>
      </rPr>
      <t>2</t>
    </r>
    <r>
      <rPr>
        <i/>
        <sz val="12"/>
        <rFont val="Arial"/>
        <family val="2"/>
      </rPr>
      <t>]</t>
    </r>
  </si>
  <si>
    <r>
      <t>Ab</t>
    </r>
    <r>
      <rPr>
        <b/>
        <i/>
        <vertAlign val="subscript"/>
        <sz val="12"/>
        <rFont val="Arial"/>
        <family val="2"/>
      </rPr>
      <t>corr</t>
    </r>
    <r>
      <rPr>
        <i/>
        <sz val="12"/>
        <rFont val="Arial"/>
        <family val="2"/>
      </rPr>
      <t>: absorption correction factor</t>
    </r>
  </si>
  <si>
    <r>
      <t>F</t>
    </r>
    <r>
      <rPr>
        <b/>
        <i/>
        <vertAlign val="subscript"/>
        <sz val="12"/>
        <rFont val="Arial"/>
        <family val="2"/>
      </rPr>
      <t>prep</t>
    </r>
    <r>
      <rPr>
        <b/>
        <i/>
        <sz val="12"/>
        <rFont val="Arial"/>
        <family val="2"/>
      </rPr>
      <t xml:space="preserve">: </t>
    </r>
    <r>
      <rPr>
        <i/>
        <sz val="12"/>
        <rFont val="Arial"/>
        <family val="2"/>
      </rPr>
      <t>correction factor associated to sample preparation</t>
    </r>
  </si>
  <si>
    <t>Standard uncertainty</t>
  </si>
  <si>
    <t>Relative standard uncertainty</t>
  </si>
  <si>
    <t>Value of variable</t>
  </si>
  <si>
    <t>(according to the EURACHEM / CITAC Guide 2000: Quantifying Uncertainty in Analytical Measurement)</t>
  </si>
  <si>
    <r>
      <t>W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2"/>
      </rPr>
      <t xml:space="preserve"> [µg/g]</t>
    </r>
  </si>
  <si>
    <r>
      <t>Combined Standard Uncertainty (u</t>
    </r>
    <r>
      <rPr>
        <b/>
        <vertAlign val="subscript"/>
        <sz val="12"/>
        <rFont val="Arial"/>
        <family val="2"/>
      </rPr>
      <t>c</t>
    </r>
    <r>
      <rPr>
        <b/>
        <sz val="12"/>
        <rFont val="Arial"/>
        <family val="2"/>
      </rPr>
      <t>)</t>
    </r>
  </si>
  <si>
    <r>
      <t>Percent contribution to the squared Combined Standard Uncertainty (u</t>
    </r>
    <r>
      <rPr>
        <b/>
        <vertAlign val="subscript"/>
        <sz val="12"/>
        <rFont val="Arial"/>
        <family val="2"/>
      </rPr>
      <t>c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</si>
  <si>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t>Sum</t>
  </si>
  <si>
    <t>calculation of Expanded Uncertainty</t>
  </si>
  <si>
    <t>Mathematical expression (evaluated with the incremented variable)</t>
  </si>
  <si>
    <t>Difference (normal function - incremented function)</t>
  </si>
  <si>
    <r>
      <t>(Difference)</t>
    </r>
    <r>
      <rPr>
        <b/>
        <vertAlign val="superscript"/>
        <sz val="12"/>
        <rFont val="Arial"/>
        <family val="2"/>
      </rPr>
      <t>2</t>
    </r>
  </si>
  <si>
    <r>
      <t>Sum(Difference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 = squared Combined Standard Uncertainty (u</t>
    </r>
    <r>
      <rPr>
        <b/>
        <vertAlign val="subscript"/>
        <sz val="12"/>
        <rFont val="Arial"/>
        <family val="2"/>
      </rPr>
      <t>c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</si>
  <si>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r>
      <t>I</t>
    </r>
    <r>
      <rPr>
        <b/>
        <i/>
        <vertAlign val="subscript"/>
        <sz val="12"/>
        <rFont val="Arial"/>
        <family val="2"/>
      </rPr>
      <t>i,S</t>
    </r>
    <r>
      <rPr>
        <i/>
        <sz val="12"/>
        <rFont val="Arial"/>
        <family val="2"/>
      </rPr>
      <t>: intensity of the characteristic X rays of the i-th element [counts]</t>
    </r>
  </si>
  <si>
    <r>
      <t>B</t>
    </r>
    <r>
      <rPr>
        <b/>
        <i/>
        <vertAlign val="subscript"/>
        <sz val="12"/>
        <rFont val="Arial"/>
        <family val="2"/>
      </rPr>
      <t>i</t>
    </r>
    <r>
      <rPr>
        <i/>
        <sz val="12"/>
        <rFont val="Arial"/>
        <family val="2"/>
      </rPr>
      <t>: calibration factor for the i-th element [counts/mg/cm</t>
    </r>
    <r>
      <rPr>
        <i/>
        <vertAlign val="superscript"/>
        <sz val="12"/>
        <rFont val="Arial"/>
        <family val="2"/>
      </rPr>
      <t>2</t>
    </r>
    <r>
      <rPr>
        <i/>
        <sz val="12"/>
        <rFont val="Arial"/>
        <family val="2"/>
      </rPr>
      <t>]</t>
    </r>
  </si>
  <si>
    <t xml:space="preserve"> IMPORTANT NOTES </t>
  </si>
  <si>
    <r>
      <t xml:space="preserve">          </t>
    </r>
    <r>
      <rPr>
        <b/>
        <i/>
        <sz val="10"/>
        <color indexed="12"/>
        <rFont val="Arial"/>
        <family val="2"/>
      </rPr>
      <t>Only the green cells have to be completed by the user</t>
    </r>
  </si>
  <si>
    <r>
      <t>I</t>
    </r>
    <r>
      <rPr>
        <b/>
        <i/>
        <vertAlign val="subscript"/>
        <sz val="12"/>
        <rFont val="Arial"/>
        <family val="2"/>
      </rPr>
      <t>i,S</t>
    </r>
  </si>
  <si>
    <r>
      <t>B</t>
    </r>
    <r>
      <rPr>
        <b/>
        <i/>
        <vertAlign val="subscript"/>
        <sz val="12"/>
        <rFont val="Arial"/>
        <family val="2"/>
      </rPr>
      <t>i</t>
    </r>
  </si>
  <si>
    <r>
      <t>Ab</t>
    </r>
    <r>
      <rPr>
        <b/>
        <i/>
        <vertAlign val="subscript"/>
        <sz val="12"/>
        <rFont val="Arial"/>
        <family val="2"/>
      </rPr>
      <t>corr</t>
    </r>
  </si>
  <si>
    <r>
      <t>F</t>
    </r>
    <r>
      <rPr>
        <b/>
        <i/>
        <vertAlign val="subscript"/>
        <sz val="12"/>
        <rFont val="Arial"/>
        <family val="2"/>
      </rPr>
      <t>prep</t>
    </r>
  </si>
  <si>
    <t xml:space="preserve">Please specify the coverage factor for </t>
  </si>
  <si>
    <r>
      <t>Definition of the mensurand</t>
    </r>
    <r>
      <rPr>
        <sz val="12"/>
        <rFont val="Arial"/>
        <family val="2"/>
      </rPr>
      <t xml:space="preserve">: </t>
    </r>
    <r>
      <rPr>
        <b/>
        <i/>
        <sz val="12"/>
        <rFont val="Arial"/>
        <family val="2"/>
      </rPr>
      <t>W</t>
    </r>
    <r>
      <rPr>
        <b/>
        <i/>
        <vertAlign val="subscript"/>
        <sz val="12"/>
        <rFont val="Arial"/>
        <family val="2"/>
      </rPr>
      <t>i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(</t>
    </r>
    <r>
      <rPr>
        <i/>
        <sz val="12"/>
        <rFont val="Arial"/>
        <family val="2"/>
      </rPr>
      <t>Concentration of the i-th element in the sample</t>
    </r>
    <r>
      <rPr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</si>
</sst>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* #,##0_-;\-* #,##0_-;_-* &quot;-&quot;_-;_-@_-"/>
    <numFmt numFmtId="192" formatCode="_-&quot;€&quot;* #,##0.00_-;\-&quot;€&quot;* #,##0.00_-;_-&quot;€&quot;* &quot;-&quot;??_-;_-@_-"/>
    <numFmt numFmtId="193" formatCode="_-* #,##0.00_-;\-* #,##0.00_-;_-* &quot;-&quot;??_-;_-@_-"/>
    <numFmt numFmtId="194" formatCode="0.0%"/>
    <numFmt numFmtId="195" formatCode="0.00000"/>
    <numFmt numFmtId="196" formatCode="0.0000"/>
    <numFmt numFmtId="197" formatCode="0.000"/>
    <numFmt numFmtId="198" formatCode="0.000000000000000000"/>
    <numFmt numFmtId="199" formatCode="0.000E+00"/>
    <numFmt numFmtId="200" formatCode="0.0"/>
    <numFmt numFmtId="201" formatCode="0.000000"/>
    <numFmt numFmtId="202" formatCode="0.0000000"/>
    <numFmt numFmtId="203" formatCode="0.000000000000000"/>
    <numFmt numFmtId="204" formatCode="0.00000000000000"/>
    <numFmt numFmtId="205" formatCode="0.0000000000000"/>
    <numFmt numFmtId="206" formatCode="0.000000000000"/>
    <numFmt numFmtId="207" formatCode="0.0000000000000000000"/>
    <numFmt numFmtId="208" formatCode="0.00000000000000000000"/>
    <numFmt numFmtId="209" formatCode="0.000000000000000000000"/>
    <numFmt numFmtId="210" formatCode="0.0000000000000000000000"/>
    <numFmt numFmtId="211" formatCode="0.00000000000000000"/>
    <numFmt numFmtId="212" formatCode="0.0000000000000000"/>
    <numFmt numFmtId="213" formatCode="0.0E+00"/>
    <numFmt numFmtId="214" formatCode="0.000%"/>
    <numFmt numFmtId="215" formatCode="0.0000%"/>
    <numFmt numFmtId="216" formatCode="0.00000%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</numFmts>
  <fonts count="2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Comic Sans MS"/>
      <family val="4"/>
    </font>
    <font>
      <b/>
      <sz val="12"/>
      <color indexed="10"/>
      <name val="Arial"/>
      <family val="2"/>
    </font>
    <font>
      <vertAlign val="subscript"/>
      <sz val="12"/>
      <name val="Arial"/>
      <family val="2"/>
    </font>
    <font>
      <b/>
      <i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  <font>
      <i/>
      <sz val="12"/>
      <name val="Arial"/>
      <family val="2"/>
    </font>
    <font>
      <b/>
      <vertAlign val="subscript"/>
      <sz val="12"/>
      <name val="Arial"/>
      <family val="2"/>
    </font>
    <font>
      <b/>
      <sz val="14.25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b/>
      <i/>
      <vertAlign val="subscript"/>
      <sz val="12"/>
      <name val="Arial"/>
      <family val="2"/>
    </font>
    <font>
      <i/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.25"/>
      <name val="Arial"/>
      <family val="2"/>
    </font>
    <font>
      <b/>
      <vertAlign val="subscript"/>
      <sz val="14.25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u val="single"/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94" fontId="1" fillId="0" borderId="0" xfId="21" applyNumberFormat="1" applyFont="1" applyAlignment="1">
      <alignment horizontal="center"/>
    </xf>
    <xf numFmtId="197" fontId="1" fillId="0" borderId="0" xfId="0" applyNumberFormat="1" applyFont="1" applyAlignment="1">
      <alignment/>
    </xf>
    <xf numFmtId="11" fontId="1" fillId="0" borderId="0" xfId="0" applyNumberFormat="1" applyFont="1" applyAlignment="1">
      <alignment/>
    </xf>
    <xf numFmtId="194" fontId="1" fillId="0" borderId="0" xfId="21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2"/>
    </xf>
    <xf numFmtId="0" fontId="9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2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0" borderId="0" xfId="0" applyFont="1" applyAlignment="1">
      <alignment horizontal="center" vertical="center" wrapText="1" shrinkToFi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201" fontId="1" fillId="2" borderId="2" xfId="0" applyNumberFormat="1" applyFont="1" applyFill="1" applyBorder="1" applyAlignment="1">
      <alignment horizontal="center"/>
    </xf>
    <xf numFmtId="11" fontId="1" fillId="2" borderId="2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200" fontId="2" fillId="0" borderId="6" xfId="0" applyNumberFormat="1" applyFont="1" applyFill="1" applyBorder="1" applyAlignment="1">
      <alignment horizontal="center"/>
    </xf>
    <xf numFmtId="200" fontId="2" fillId="0" borderId="5" xfId="0" applyNumberFormat="1" applyFont="1" applyFill="1" applyBorder="1" applyAlignment="1">
      <alignment horizontal="center"/>
    </xf>
    <xf numFmtId="194" fontId="2" fillId="0" borderId="5" xfId="21" applyNumberFormat="1" applyFont="1" applyFill="1" applyBorder="1" applyAlignment="1">
      <alignment horizontal="center"/>
    </xf>
    <xf numFmtId="194" fontId="1" fillId="0" borderId="0" xfId="21" applyNumberFormat="1" applyFont="1" applyFill="1" applyBorder="1" applyAlignment="1">
      <alignment horizontal="center"/>
    </xf>
    <xf numFmtId="214" fontId="1" fillId="0" borderId="0" xfId="21" applyNumberFormat="1" applyFont="1" applyFill="1" applyBorder="1" applyAlignment="1">
      <alignment horizontal="center"/>
    </xf>
    <xf numFmtId="9" fontId="1" fillId="0" borderId="0" xfId="0" applyNumberFormat="1" applyFont="1" applyFill="1" applyAlignment="1">
      <alignment horizontal="center"/>
    </xf>
    <xf numFmtId="0" fontId="15" fillId="0" borderId="5" xfId="0" applyFont="1" applyBorder="1" applyAlignment="1">
      <alignment horizontal="center" vertical="center"/>
    </xf>
    <xf numFmtId="194" fontId="1" fillId="0" borderId="0" xfId="21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214" fontId="1" fillId="3" borderId="0" xfId="21" applyNumberFormat="1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Percent contribution to u</a:t>
            </a:r>
            <a:r>
              <a:rPr lang="en-US" cap="none" sz="1425" b="1" i="0" u="none" baseline="-25000">
                <a:latin typeface="Arial"/>
                <a:ea typeface="Arial"/>
                <a:cs typeface="Arial"/>
              </a:rPr>
              <a:t>c</a:t>
            </a:r>
            <a:r>
              <a:rPr lang="en-US" cap="none" sz="1425" b="1" i="0" u="none" baseline="30000">
                <a:latin typeface="Arial"/>
                <a:ea typeface="Arial"/>
                <a:cs typeface="Arial"/>
              </a:rPr>
              <a:t>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77"/>
          <c:w val="0.90075"/>
          <c:h val="0.76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'Kragten Spreadsheet'!$F$33:$J$33</c:f>
              <c:strCache>
                <c:ptCount val="5"/>
                <c:pt idx="0">
                  <c:v>Ii,S</c:v>
                </c:pt>
                <c:pt idx="1">
                  <c:v>Bi</c:v>
                </c:pt>
                <c:pt idx="2">
                  <c:v>m</c:v>
                </c:pt>
                <c:pt idx="3">
                  <c:v>Abcorr</c:v>
                </c:pt>
                <c:pt idx="4">
                  <c:v>Fprep</c:v>
                </c:pt>
              </c:strCache>
            </c:strRef>
          </c:cat>
          <c:val>
            <c:numRef>
              <c:f>'Kragten Spreadsheet'!$F$34:$J$34</c:f>
              <c:numCache>
                <c:ptCount val="5"/>
                <c:pt idx="0">
                  <c:v>0.1669774086572707</c:v>
                </c:pt>
                <c:pt idx="1">
                  <c:v>0.07858695152487939</c:v>
                </c:pt>
                <c:pt idx="2">
                  <c:v>1.2051187850094296E-05</c:v>
                </c:pt>
                <c:pt idx="3">
                  <c:v>0.0009230381743080304</c:v>
                </c:pt>
                <c:pt idx="4">
                  <c:v>0.7535005504556918</c:v>
                </c:pt>
              </c:numCache>
            </c:numRef>
          </c:val>
        </c:ser>
        <c:axId val="54887027"/>
        <c:axId val="24221196"/>
      </c:barChart>
      <c:catAx>
        <c:axId val="54887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21196"/>
        <c:crosses val="autoZero"/>
        <c:auto val="1"/>
        <c:lblOffset val="100"/>
        <c:noMultiLvlLbl val="0"/>
      </c:catAx>
      <c:valAx>
        <c:axId val="242211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8870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34</xdr:row>
      <xdr:rowOff>190500</xdr:rowOff>
    </xdr:from>
    <xdr:to>
      <xdr:col>7</xdr:col>
      <xdr:colOff>323850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1133475" y="8029575"/>
        <a:ext cx="50101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114300</xdr:colOff>
      <xdr:row>16</xdr:row>
      <xdr:rowOff>152400</xdr:rowOff>
    </xdr:from>
    <xdr:to>
      <xdr:col>3</xdr:col>
      <xdr:colOff>361950</xdr:colOff>
      <xdr:row>18</xdr:row>
      <xdr:rowOff>0</xdr:rowOff>
    </xdr:to>
    <xdr:sp>
      <xdr:nvSpPr>
        <xdr:cNvPr id="2" name="AutoShape 6"/>
        <xdr:cNvSpPr>
          <a:spLocks/>
        </xdr:cNvSpPr>
      </xdr:nvSpPr>
      <xdr:spPr>
        <a:xfrm>
          <a:off x="2143125" y="3533775"/>
          <a:ext cx="247650" cy="1714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workbookViewId="0" topLeftCell="A1">
      <selection activeCell="H15" sqref="H15"/>
    </sheetView>
  </sheetViews>
  <sheetFormatPr defaultColWidth="11.421875" defaultRowHeight="12.75"/>
  <cols>
    <col min="1" max="1" width="12.8515625" style="1" customWidth="1"/>
    <col min="2" max="2" width="5.57421875" style="1" customWidth="1"/>
    <col min="3" max="3" width="12.00390625" style="1" customWidth="1"/>
    <col min="4" max="4" width="13.57421875" style="1" customWidth="1"/>
    <col min="5" max="5" width="15.28125" style="1" customWidth="1"/>
    <col min="6" max="6" width="14.140625" style="1" customWidth="1"/>
    <col min="7" max="7" width="13.8515625" style="1" customWidth="1"/>
    <col min="8" max="8" width="13.57421875" style="1" customWidth="1"/>
    <col min="9" max="9" width="12.7109375" style="1" customWidth="1"/>
    <col min="10" max="10" width="12.421875" style="1" customWidth="1"/>
    <col min="11" max="16384" width="9.140625" style="1" customWidth="1"/>
  </cols>
  <sheetData>
    <row r="1" spans="4:10" ht="23.25" customHeight="1">
      <c r="D1" s="54" t="s">
        <v>2</v>
      </c>
      <c r="E1" s="54"/>
      <c r="F1" s="54"/>
      <c r="G1" s="54"/>
      <c r="H1" s="54"/>
      <c r="I1" s="54"/>
      <c r="J1" s="54"/>
    </row>
    <row r="2" spans="4:10" ht="15">
      <c r="D2" s="55" t="s">
        <v>10</v>
      </c>
      <c r="E2" s="55"/>
      <c r="F2" s="55"/>
      <c r="G2" s="55"/>
      <c r="H2" s="55"/>
      <c r="I2" s="55"/>
      <c r="J2" s="55"/>
    </row>
    <row r="4" spans="1:9" ht="19.5">
      <c r="A4" s="52" t="s">
        <v>29</v>
      </c>
      <c r="B4" s="52"/>
      <c r="C4" s="52"/>
      <c r="D4" s="52"/>
      <c r="E4" s="52"/>
      <c r="F4" s="52"/>
      <c r="G4" s="52"/>
      <c r="H4" s="52"/>
      <c r="I4" s="52"/>
    </row>
    <row r="6" spans="1:14" ht="15.75">
      <c r="A6" s="56" t="s">
        <v>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ht="15">
      <c r="G7"/>
    </row>
    <row r="8" spans="1:12" ht="15.75">
      <c r="A8" s="56" t="s">
        <v>1</v>
      </c>
      <c r="B8" s="57"/>
      <c r="C8" s="57"/>
      <c r="D8" s="57"/>
      <c r="E8" s="57"/>
      <c r="K8" s="17"/>
      <c r="L8" s="18"/>
    </row>
    <row r="9" spans="1:14" ht="15.75">
      <c r="A9" s="2"/>
      <c r="B9" s="2"/>
      <c r="C9" s="2"/>
      <c r="D9" s="2"/>
      <c r="E9" s="2"/>
      <c r="I9" s="17"/>
      <c r="J9" s="18"/>
      <c r="K9" s="17"/>
      <c r="L9" s="17"/>
      <c r="M9" s="17"/>
      <c r="N9" s="17"/>
    </row>
    <row r="10" spans="1:11" ht="18">
      <c r="A10" s="53" t="s">
        <v>20</v>
      </c>
      <c r="B10" s="53"/>
      <c r="C10" s="53"/>
      <c r="D10" s="53"/>
      <c r="E10" s="53"/>
      <c r="F10" s="53"/>
      <c r="G10" s="53"/>
      <c r="H10" s="53"/>
      <c r="J10" s="13"/>
      <c r="K10" s="16"/>
    </row>
    <row r="11" spans="1:11" ht="18.75">
      <c r="A11" s="53" t="s">
        <v>21</v>
      </c>
      <c r="B11" s="57"/>
      <c r="C11" s="57"/>
      <c r="D11" s="57"/>
      <c r="E11" s="57"/>
      <c r="F11" s="57"/>
      <c r="J11" s="13"/>
      <c r="K11" s="11"/>
    </row>
    <row r="12" spans="1:11" ht="18">
      <c r="A12" s="53" t="s">
        <v>4</v>
      </c>
      <c r="B12" s="57"/>
      <c r="C12" s="57"/>
      <c r="D12" s="57"/>
      <c r="E12" s="57"/>
      <c r="F12" s="57"/>
      <c r="J12" s="13"/>
      <c r="K12" s="11"/>
    </row>
    <row r="13" spans="1:11" ht="18">
      <c r="A13" s="53" t="s">
        <v>5</v>
      </c>
      <c r="B13" s="57"/>
      <c r="C13" s="57"/>
      <c r="D13" s="57"/>
      <c r="E13" s="57"/>
      <c r="F13" s="57"/>
      <c r="G13" s="57"/>
      <c r="H13" s="57"/>
      <c r="J13" s="14"/>
      <c r="K13" s="12"/>
    </row>
    <row r="14" spans="1:11" ht="18">
      <c r="A14" s="53" t="s">
        <v>6</v>
      </c>
      <c r="B14" s="57"/>
      <c r="C14" s="57"/>
      <c r="D14" s="57"/>
      <c r="E14" s="57"/>
      <c r="F14" s="57"/>
      <c r="G14" s="57"/>
      <c r="H14" s="57"/>
      <c r="I14" s="57"/>
      <c r="J14" s="14"/>
      <c r="K14" s="12"/>
    </row>
    <row r="15" spans="8:12" ht="17.25" customHeight="1">
      <c r="H15" s="25"/>
      <c r="I15" s="32"/>
      <c r="J15" s="33"/>
      <c r="K15" s="33"/>
      <c r="L15" s="33"/>
    </row>
    <row r="16" spans="3:12" ht="12.75" customHeight="1">
      <c r="C16" s="61" t="s">
        <v>22</v>
      </c>
      <c r="D16" s="61"/>
      <c r="H16" s="25"/>
      <c r="I16" s="24"/>
      <c r="J16" s="23"/>
      <c r="K16" s="23"/>
      <c r="L16" s="23"/>
    </row>
    <row r="17" spans="8:12" ht="12.75" customHeight="1">
      <c r="H17" s="25"/>
      <c r="I17" s="24"/>
      <c r="J17" s="23"/>
      <c r="K17" s="23"/>
      <c r="L17" s="23"/>
    </row>
    <row r="18" spans="3:12" ht="12.75" customHeight="1">
      <c r="C18" s="26"/>
      <c r="D18" s="1" t="s">
        <v>23</v>
      </c>
      <c r="H18" s="25"/>
      <c r="I18" s="24"/>
      <c r="J18" s="23"/>
      <c r="K18" s="23"/>
      <c r="L18" s="23"/>
    </row>
    <row r="19" spans="8:12" ht="12.75" customHeight="1">
      <c r="H19" s="25"/>
      <c r="I19" s="24"/>
      <c r="J19" s="23"/>
      <c r="K19" s="23"/>
      <c r="L19" s="23"/>
    </row>
    <row r="20" ht="12.75" customHeight="1"/>
    <row r="21" spans="3:10" ht="55.5" customHeight="1" thickBot="1">
      <c r="C21" s="27" t="s">
        <v>9</v>
      </c>
      <c r="D21" s="27" t="s">
        <v>7</v>
      </c>
      <c r="E21" s="27" t="s">
        <v>8</v>
      </c>
      <c r="F21" s="50" t="s">
        <v>24</v>
      </c>
      <c r="G21" s="50" t="s">
        <v>25</v>
      </c>
      <c r="H21" s="50" t="s">
        <v>0</v>
      </c>
      <c r="I21" s="50" t="s">
        <v>26</v>
      </c>
      <c r="J21" s="50" t="s">
        <v>27</v>
      </c>
    </row>
    <row r="22" spans="2:10" ht="19.5" thickBot="1" thickTop="1">
      <c r="B22" s="29" t="s">
        <v>24</v>
      </c>
      <c r="C22" s="30">
        <v>2974</v>
      </c>
      <c r="D22" s="35">
        <v>70</v>
      </c>
      <c r="E22" s="3">
        <f>D22/C22</f>
        <v>0.023537323470073975</v>
      </c>
      <c r="F22" s="37">
        <f>$C$22+D22</f>
        <v>3044</v>
      </c>
      <c r="G22" s="38">
        <f>$C$22</f>
        <v>2974</v>
      </c>
      <c r="H22" s="38">
        <f>$C$22</f>
        <v>2974</v>
      </c>
      <c r="I22" s="38">
        <f>$C$22</f>
        <v>2974</v>
      </c>
      <c r="J22" s="39">
        <f>$C$22</f>
        <v>2974</v>
      </c>
    </row>
    <row r="23" spans="2:10" ht="19.5" thickBot="1" thickTop="1">
      <c r="B23" s="29" t="s">
        <v>25</v>
      </c>
      <c r="C23" s="36">
        <v>549400</v>
      </c>
      <c r="D23" s="36">
        <v>9017</v>
      </c>
      <c r="E23" s="3">
        <f>D23/C23</f>
        <v>0.016412449945394977</v>
      </c>
      <c r="F23" s="37">
        <f>$C$23</f>
        <v>549400</v>
      </c>
      <c r="G23" s="37">
        <f>$C$23+D23</f>
        <v>558417</v>
      </c>
      <c r="H23" s="37">
        <f>$C$23</f>
        <v>549400</v>
      </c>
      <c r="I23" s="37">
        <f>$C$23</f>
        <v>549400</v>
      </c>
      <c r="J23" s="40">
        <f>$C$23</f>
        <v>549400</v>
      </c>
    </row>
    <row r="24" spans="2:10" ht="17.25" thickBot="1" thickTop="1">
      <c r="B24" s="29" t="s">
        <v>0</v>
      </c>
      <c r="C24" s="30">
        <v>0.0866</v>
      </c>
      <c r="D24" s="30">
        <v>1.732E-05</v>
      </c>
      <c r="E24" s="3">
        <f>D24/C24</f>
        <v>0.0002</v>
      </c>
      <c r="F24" s="38">
        <f>$C$24</f>
        <v>0.0866</v>
      </c>
      <c r="G24" s="38">
        <f>$C$24</f>
        <v>0.0866</v>
      </c>
      <c r="H24" s="38">
        <f>$C$24+D24</f>
        <v>0.08661732</v>
      </c>
      <c r="I24" s="38">
        <f>$C$24</f>
        <v>0.0866</v>
      </c>
      <c r="J24" s="41">
        <f>$C$24</f>
        <v>0.0866</v>
      </c>
    </row>
    <row r="25" spans="2:10" ht="19.5" thickBot="1" thickTop="1">
      <c r="B25" s="29" t="s">
        <v>26</v>
      </c>
      <c r="C25" s="30">
        <v>1.6</v>
      </c>
      <c r="D25" s="30">
        <v>0.0028</v>
      </c>
      <c r="E25" s="3">
        <f>D25/C25</f>
        <v>0.0017499999999999998</v>
      </c>
      <c r="F25" s="38">
        <f>$C$25</f>
        <v>1.6</v>
      </c>
      <c r="G25" s="38">
        <f>$C$25</f>
        <v>1.6</v>
      </c>
      <c r="H25" s="38">
        <f>$C$25</f>
        <v>1.6</v>
      </c>
      <c r="I25" s="41">
        <f>$C$25+D25</f>
        <v>1.6028</v>
      </c>
      <c r="J25" s="41">
        <f>$C$25</f>
        <v>1.6</v>
      </c>
    </row>
    <row r="26" spans="2:10" ht="19.5" thickBot="1" thickTop="1">
      <c r="B26" s="29" t="s">
        <v>27</v>
      </c>
      <c r="C26" s="30">
        <v>1</v>
      </c>
      <c r="D26" s="30">
        <v>0.05</v>
      </c>
      <c r="E26" s="3">
        <f>D26/C26</f>
        <v>0.05</v>
      </c>
      <c r="F26" s="41">
        <f>$C$26</f>
        <v>1</v>
      </c>
      <c r="G26" s="42">
        <f>$C$26</f>
        <v>1</v>
      </c>
      <c r="H26" s="42">
        <f>$C26</f>
        <v>1</v>
      </c>
      <c r="I26" s="42">
        <f>$C26</f>
        <v>1</v>
      </c>
      <c r="J26" s="41">
        <f>C$26+D26</f>
        <v>1.05</v>
      </c>
    </row>
    <row r="27" spans="6:10" ht="15.75" thickTop="1">
      <c r="F27" s="43"/>
      <c r="G27" s="43"/>
      <c r="H27" s="43"/>
      <c r="I27" s="43"/>
      <c r="J27" s="43"/>
    </row>
    <row r="28" spans="1:14" ht="18.75">
      <c r="A28" s="31" t="s">
        <v>11</v>
      </c>
      <c r="B28" s="31"/>
      <c r="C28" s="45">
        <f>1000*(C22*C25*C26)/(C24*C23)</f>
        <v>100.0125267875684</v>
      </c>
      <c r="D28" s="45">
        <f>D31*SQRT(J31)</f>
        <v>5.760797601802144</v>
      </c>
      <c r="E28" s="46">
        <f>D28/C28</f>
        <v>0.05760076049311669</v>
      </c>
      <c r="F28" s="44">
        <f>1000*(F22*F25*F26)/(F24*F23)</f>
        <v>102.36655398162684</v>
      </c>
      <c r="G28" s="44">
        <f>1000*(G22*G25*G26)/(G24*G23)</f>
        <v>98.39758140796229</v>
      </c>
      <c r="H28" s="44">
        <f>1000*(H22*H25*H26)/(H24*H23)</f>
        <v>99.99252828191203</v>
      </c>
      <c r="I28" s="44">
        <f>1000*(I22*I25*I26)/(I24*I23)</f>
        <v>100.18754870944663</v>
      </c>
      <c r="J28" s="45">
        <f>1000*(J22*J25*J26)/(J24*J23)</f>
        <v>105.01315312694682</v>
      </c>
      <c r="K28" s="22" t="s">
        <v>16</v>
      </c>
      <c r="L28" s="17"/>
      <c r="M28" s="17"/>
      <c r="N28" s="17"/>
    </row>
    <row r="29" spans="2:19" ht="15.75">
      <c r="B29" s="2"/>
      <c r="C29" s="2"/>
      <c r="D29" s="29" t="str">
        <f>IF(D31&lt;&gt;"","(k = "&amp;D31&amp;")","")</f>
        <v>(k = 1)</v>
      </c>
      <c r="E29" s="2"/>
      <c r="F29" s="4">
        <f>$C$28-F28</f>
        <v>-2.354027194058432</v>
      </c>
      <c r="G29" s="4">
        <f>$C$28-G28</f>
        <v>1.6149453796061124</v>
      </c>
      <c r="H29" s="4">
        <f>$C$28-H28</f>
        <v>0.019998505656374732</v>
      </c>
      <c r="I29" s="4">
        <f>$C$28-I28</f>
        <v>-0.1750219218782263</v>
      </c>
      <c r="J29" s="4">
        <f>$C$28-J28</f>
        <v>-5.000626339378414</v>
      </c>
      <c r="K29" s="56" t="s">
        <v>17</v>
      </c>
      <c r="L29" s="56"/>
      <c r="M29" s="56"/>
      <c r="N29" s="56"/>
      <c r="O29" s="56"/>
      <c r="P29" s="56"/>
      <c r="Q29" s="56"/>
      <c r="R29" s="56"/>
      <c r="S29" s="56"/>
    </row>
    <row r="30" spans="6:12" ht="19.5" thickBot="1">
      <c r="F30" s="5">
        <f>F29^2</f>
        <v>5.541444030366614</v>
      </c>
      <c r="G30" s="5">
        <f>G29^2</f>
        <v>2.6080485791111303</v>
      </c>
      <c r="H30" s="5">
        <f>H29^2</f>
        <v>0.00039994022848805215</v>
      </c>
      <c r="I30" s="5">
        <f>I29^2</f>
        <v>0.030632673137947947</v>
      </c>
      <c r="J30" s="5">
        <f>J29^2</f>
        <v>25.006263786085157</v>
      </c>
      <c r="K30" s="34" t="s">
        <v>18</v>
      </c>
      <c r="L30" s="34"/>
    </row>
    <row r="31" spans="1:17" ht="21" thickTop="1">
      <c r="A31" s="58" t="s">
        <v>28</v>
      </c>
      <c r="B31" s="58"/>
      <c r="C31" s="58"/>
      <c r="D31" s="59">
        <v>1</v>
      </c>
      <c r="J31" s="5">
        <f>SUM(F30:J30)</f>
        <v>33.18678900892934</v>
      </c>
      <c r="K31" s="17" t="s">
        <v>19</v>
      </c>
      <c r="L31" s="17"/>
      <c r="M31" s="17"/>
      <c r="N31" s="17"/>
      <c r="O31" s="17"/>
      <c r="P31" s="17"/>
      <c r="Q31" s="17"/>
    </row>
    <row r="32" spans="1:17" ht="19.5" thickBot="1">
      <c r="A32" s="58" t="s">
        <v>15</v>
      </c>
      <c r="B32" s="58"/>
      <c r="C32" s="58"/>
      <c r="D32" s="60"/>
      <c r="J32" s="21">
        <f>SQRT(J31)</f>
        <v>5.760797601802144</v>
      </c>
      <c r="K32" s="56" t="s">
        <v>12</v>
      </c>
      <c r="L32" s="56"/>
      <c r="M32" s="56"/>
      <c r="N32" s="56"/>
      <c r="O32" s="56"/>
      <c r="P32" s="56"/>
      <c r="Q32" s="19"/>
    </row>
    <row r="33" spans="6:12" ht="18.75" thickTop="1">
      <c r="F33" s="28" t="s">
        <v>24</v>
      </c>
      <c r="G33" s="28" t="s">
        <v>25</v>
      </c>
      <c r="H33" s="28" t="s">
        <v>0</v>
      </c>
      <c r="I33" s="28" t="s">
        <v>26</v>
      </c>
      <c r="J33" s="28" t="s">
        <v>27</v>
      </c>
      <c r="K33" s="15"/>
      <c r="L33" s="9"/>
    </row>
    <row r="34" spans="6:19" ht="20.25">
      <c r="F34" s="51">
        <f>F30/$J$31</f>
        <v>0.1669774086572707</v>
      </c>
      <c r="G34" s="51">
        <f>G30/$J$31</f>
        <v>0.07858695152487939</v>
      </c>
      <c r="H34" s="47">
        <f>H30/$J$31</f>
        <v>1.2051187850094296E-05</v>
      </c>
      <c r="I34" s="48">
        <f>I30/$J$31</f>
        <v>0.0009230381743080304</v>
      </c>
      <c r="J34" s="62">
        <f>J30/$J$31</f>
        <v>0.7535005504556918</v>
      </c>
      <c r="K34" s="56" t="s">
        <v>13</v>
      </c>
      <c r="L34" s="56"/>
      <c r="M34" s="56"/>
      <c r="N34" s="56"/>
      <c r="O34" s="56"/>
      <c r="P34" s="56"/>
      <c r="Q34" s="56"/>
      <c r="R34" s="56"/>
      <c r="S34" s="56"/>
    </row>
    <row r="35" spans="6:14" ht="15.75">
      <c r="F35" s="43"/>
      <c r="G35" s="43"/>
      <c r="H35" s="43"/>
      <c r="I35" s="43"/>
      <c r="J35" s="49">
        <f>SUM(F34:J34)</f>
        <v>1</v>
      </c>
      <c r="K35" s="56" t="s">
        <v>14</v>
      </c>
      <c r="L35" s="56"/>
      <c r="M35" s="56"/>
      <c r="N35" s="56"/>
    </row>
    <row r="37" ht="19.5">
      <c r="C37" s="7"/>
    </row>
    <row r="38" ht="15">
      <c r="E38" s="6"/>
    </row>
    <row r="39" ht="15">
      <c r="D39" s="8"/>
    </row>
    <row r="41" spans="4:5" ht="15.75">
      <c r="D41" s="10"/>
      <c r="E41" s="20"/>
    </row>
    <row r="42" ht="15.75">
      <c r="D42" s="10"/>
    </row>
    <row r="50" spans="4:9" ht="15.75">
      <c r="D50" s="17"/>
      <c r="E50" s="17"/>
      <c r="F50" s="17"/>
      <c r="G50" s="17"/>
      <c r="H50" s="17"/>
      <c r="I50" s="17"/>
    </row>
    <row r="53" spans="1:5" ht="15">
      <c r="A53" s="18"/>
      <c r="B53" s="18"/>
      <c r="C53" s="18"/>
      <c r="D53" s="18"/>
      <c r="E53" s="18"/>
    </row>
    <row r="54" ht="15">
      <c r="G54" s="5"/>
    </row>
    <row r="55" ht="15">
      <c r="G55" s="5"/>
    </row>
    <row r="63" spans="2:5" ht="15">
      <c r="B63" s="18"/>
      <c r="C63" s="18"/>
      <c r="D63" s="18"/>
      <c r="E63" s="18"/>
    </row>
  </sheetData>
  <mergeCells count="21">
    <mergeCell ref="K30:L30"/>
    <mergeCell ref="K35:N35"/>
    <mergeCell ref="K34:S34"/>
    <mergeCell ref="K32:P32"/>
    <mergeCell ref="K29:S29"/>
    <mergeCell ref="A12:F12"/>
    <mergeCell ref="A13:H13"/>
    <mergeCell ref="A14:I14"/>
    <mergeCell ref="A28:B28"/>
    <mergeCell ref="I15:L15"/>
    <mergeCell ref="A31:C31"/>
    <mergeCell ref="A32:C32"/>
    <mergeCell ref="D31:D32"/>
    <mergeCell ref="A8:E8"/>
    <mergeCell ref="A11:F11"/>
    <mergeCell ref="C16:D16"/>
    <mergeCell ref="A4:I4"/>
    <mergeCell ref="A10:H10"/>
    <mergeCell ref="D1:J1"/>
    <mergeCell ref="D2:J2"/>
    <mergeCell ref="A6:N6"/>
  </mergeCells>
  <conditionalFormatting sqref="F34:J34">
    <cfRule type="cellIs" priority="1" dxfId="0" operator="greaterThan" stopIfTrue="1">
      <formula>0.2</formula>
    </cfRule>
  </conditionalFormatting>
  <printOptions/>
  <pageMargins left="0.75" right="0.75" top="1" bottom="1" header="0" footer="0"/>
  <pageSetup horizontalDpi="600" verticalDpi="600" orientation="portrait" paperSize="9" r:id="rId4"/>
  <ignoredErrors>
    <ignoredError sqref="G23 H24 I25" formula="1"/>
  </ignoredErrors>
  <drawing r:id="rId3"/>
  <legacyDrawing r:id="rId2"/>
  <oleObjects>
    <oleObject progId="Equation.3" shapeId="75877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ROBOUCH</dc:creator>
  <cp:keywords/>
  <dc:description/>
  <cp:lastModifiedBy>carrazana</cp:lastModifiedBy>
  <cp:lastPrinted>2004-10-27T09:02:37Z</cp:lastPrinted>
  <dcterms:created xsi:type="dcterms:W3CDTF">2003-10-05T13:31:09Z</dcterms:created>
  <dcterms:modified xsi:type="dcterms:W3CDTF">2010-06-15T15:52:44Z</dcterms:modified>
  <cp:category/>
  <cp:version/>
  <cp:contentType/>
  <cp:contentStatus/>
</cp:coreProperties>
</file>